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48" windowWidth="15456" windowHeight="11580" activeTab="0"/>
  </bookViews>
  <sheets>
    <sheet name="ROI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 E. Hogg</author>
  </authors>
  <commentList>
    <comment ref="F39" authorId="0">
      <text>
        <r>
          <rPr>
            <b/>
            <sz val="8"/>
            <rFont val="Tahoma"/>
            <family val="0"/>
          </rPr>
          <t xml:space="preserve">LABOR COST ONLY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<sst xmlns="http://schemas.openxmlformats.org/spreadsheetml/2006/main" count="41" uniqueCount="38">
  <si>
    <t>Cost Per Roll</t>
  </si>
  <si>
    <t>STRETCH Wrap</t>
  </si>
  <si>
    <t>PALLET Wrapz</t>
  </si>
  <si>
    <t>Labor Cost Per Pallet</t>
  </si>
  <si>
    <t>Pallet Labor Cost Per Year</t>
  </si>
  <si>
    <t>Stretch Film Cost / Pallet Wrap Cost</t>
  </si>
  <si>
    <t>Wrap/Unwrap Time(min)</t>
  </si>
  <si>
    <t xml:space="preserve">    * Stolen/Lost   .05%</t>
  </si>
  <si>
    <t xml:space="preserve">    * Workmans Comp  1.5% </t>
  </si>
  <si>
    <t>Additional Savings Factors</t>
  </si>
  <si>
    <t>Year One</t>
  </si>
  <si>
    <t>Year Two</t>
  </si>
  <si>
    <t>Year Three</t>
  </si>
  <si>
    <t>ROI</t>
  </si>
  <si>
    <t>Projected Three Year Cost Savings:</t>
  </si>
  <si>
    <t>Pallet Wrapz™ ROI Calculator</t>
  </si>
  <si>
    <t>Total Additional Savings per year</t>
  </si>
  <si>
    <t>Total Wrapz Required</t>
  </si>
  <si>
    <t>Cost of Labor/hour</t>
  </si>
  <si>
    <t>Per Foot Cost</t>
  </si>
  <si>
    <t>Total Cost Per Year (Labor and Materials)</t>
  </si>
  <si>
    <t>Cost Per Pallet (Labor and Materials)</t>
  </si>
  <si>
    <t>Wrap Time Hrs</t>
  </si>
  <si>
    <t>Pallets Per Year</t>
  </si>
  <si>
    <t>Runs Per Day</t>
  </si>
  <si>
    <t>Working Days Per Year</t>
  </si>
  <si>
    <t xml:space="preserve">    * Product Damage  1% (Industry Standard 2%)</t>
  </si>
  <si>
    <t xml:space="preserve">    * Food Spoilage .03% (Industry Standard 4%) Pallet Wraps = 1%</t>
  </si>
  <si>
    <t>Total</t>
  </si>
  <si>
    <t>SAVINGS/Y</t>
  </si>
  <si>
    <t>Cost (Stretch)</t>
  </si>
  <si>
    <t>Pallets Per Run/Day</t>
  </si>
  <si>
    <t>Savings In Year One</t>
  </si>
  <si>
    <t>Stretch Film Cost Per Pallet?  (Known Constant) Calculated</t>
  </si>
  <si>
    <t>Feet Per Pallet (Calculated half pallet 6x around at 12.6 feet)</t>
  </si>
  <si>
    <t>Cost Per Pallet Wrapz (42")</t>
  </si>
  <si>
    <t>NO</t>
  </si>
  <si>
    <t>Cost (P.W.)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</si>
</sst>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&quot;$&quot;#,##0.00&quot; &quot;;&quot; &quot;&quot;$&quot;&quot;(&quot;#,##0.00&quot;)&quot;;&quot; &quot;&quot;$&quot;&quot;-&quot;00&quot; &quot;;&quot; &quot;@&quot; &quot;"/>
    <numFmt numFmtId="165" formatCode="&quot; &quot;#,##0.00&quot; &quot;;&quot; (&quot;#,##0.00&quot;)&quot;;&quot; -&quot;00&quot; &quot;;&quot; &quot;@&quot; &quot;"/>
    <numFmt numFmtId="166" formatCode="&quot;$&quot;#,##0.00&quot; &quot;;[Red]&quot;(&quot;&quot;$&quot;#,##0.00&quot;)&quot;"/>
    <numFmt numFmtId="167" formatCode="&quot;$&quot;#,##0.00"/>
    <numFmt numFmtId="168" formatCode="#,##0;[Red]#,##0"/>
    <numFmt numFmtId="169" formatCode="&quot; &quot;#,##0.0&quot; &quot;;&quot; (&quot;#,##0.0&quot;)&quot;;&quot; -&quot;00&quot; &quot;;&quot; &quot;@&quot; &quot;"/>
    <numFmt numFmtId="170" formatCode="&quot; &quot;#,##0.00&quot; &quot;;&quot; (&quot;#,##0.00&quot;)&quot;;&quot; -&quot;00.0&quot; &quot;;&quot; &quot;@&quot; &quot;"/>
    <numFmt numFmtId="171" formatCode="&quot; &quot;#,##0.000&quot; &quot;;&quot; (&quot;#,##0.000&quot;)&quot;;&quot; -&quot;00.00&quot; &quot;;&quot; &quot;@&quot; &quot;"/>
    <numFmt numFmtId="172" formatCode="#,##0.0000000000"/>
    <numFmt numFmtId="173" formatCode="#,##0.000000000"/>
    <numFmt numFmtId="174" formatCode="#,##0.00000000"/>
    <numFmt numFmtId="175" formatCode="#,##0.0000000"/>
    <numFmt numFmtId="176" formatCode="#,##0.000000"/>
    <numFmt numFmtId="177" formatCode="#,##0.00000"/>
    <numFmt numFmtId="178" formatCode="#,##0.0000"/>
    <numFmt numFmtId="179" formatCode="#,##0.000"/>
    <numFmt numFmtId="180" formatCode="0.0%"/>
    <numFmt numFmtId="181" formatCode="&quot; &quot;&quot;$&quot;#,##0.0&quot; &quot;;&quot; &quot;&quot;$&quot;&quot;(&quot;#,##0.0&quot;)&quot;;&quot; &quot;&quot;$&quot;&quot;-&quot;00&quot; &quot;;&quot; &quot;@&quot; &quot;"/>
    <numFmt numFmtId="182" formatCode="&quot; &quot;&quot;$&quot;#,##0&quot; &quot;;&quot; &quot;&quot;$&quot;&quot;(&quot;#,##0&quot;)&quot;;&quot; &quot;&quot;$&quot;&quot;-&quot;00&quot; &quot;;&quot; &quot;@&quot; &quot;"/>
    <numFmt numFmtId="183" formatCode="&quot; &quot;&quot;$&quot;#,##0.0&quot; &quot;;&quot; &quot;&quot;$&quot;&quot;(&quot;#,##0.0&quot;)&quot;;&quot; &quot;&quot;$&quot;&quot;-&quot;00.0&quot; &quot;;&quot; &quot;@&quot; &quot;"/>
    <numFmt numFmtId="184" formatCode="&quot; &quot;&quot;$&quot;#,##0.00&quot; &quot;;&quot; &quot;&quot;$&quot;&quot;(&quot;#,##0.00&quot;)&quot;;&quot; &quot;&quot;$&quot;&quot;-&quot;00.00&quot; &quot;;&quot; &quot;@&quot; &quot;"/>
    <numFmt numFmtId="185" formatCode="&quot; &quot;&quot;$&quot;#,##0.000&quot; &quot;;&quot; &quot;&quot;$&quot;&quot;(&quot;#,##0.000&quot;)&quot;;&quot; &quot;&quot;$&quot;&quot;-&quot;00.0&quot; &quot;;&quot; &quot;@&quot; &quot;"/>
  </numFmts>
  <fonts count="33"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44" applyFont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4" fontId="0" fillId="0" borderId="0" xfId="0" applyNumberFormat="1" applyAlignment="1">
      <alignment/>
    </xf>
    <xf numFmtId="168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44" applyFont="1" applyBorder="1" applyAlignment="1">
      <alignment/>
    </xf>
    <xf numFmtId="168" fontId="6" fillId="0" borderId="11" xfId="0" applyNumberFormat="1" applyFont="1" applyBorder="1" applyAlignment="1">
      <alignment horizontal="center"/>
    </xf>
    <xf numFmtId="168" fontId="6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164" fontId="2" fillId="0" borderId="14" xfId="44" applyFont="1" applyBorder="1" applyAlignment="1">
      <alignment/>
    </xf>
    <xf numFmtId="164" fontId="3" fillId="0" borderId="14" xfId="44" applyFont="1" applyBorder="1" applyAlignment="1">
      <alignment/>
    </xf>
    <xf numFmtId="164" fontId="2" fillId="0" borderId="14" xfId="44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2" fillId="0" borderId="14" xfId="42" applyFont="1" applyBorder="1" applyAlignment="1">
      <alignment/>
    </xf>
    <xf numFmtId="185" fontId="2" fillId="0" borderId="14" xfId="44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24" borderId="14" xfId="0" applyFont="1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44" applyFont="1" applyBorder="1" applyAlignment="1">
      <alignment/>
    </xf>
    <xf numFmtId="0" fontId="6" fillId="0" borderId="14" xfId="0" applyFont="1" applyBorder="1" applyAlignment="1">
      <alignment/>
    </xf>
    <xf numFmtId="164" fontId="3" fillId="0" borderId="14" xfId="44" applyFont="1" applyBorder="1" applyAlignment="1">
      <alignment/>
    </xf>
    <xf numFmtId="164" fontId="2" fillId="0" borderId="14" xfId="44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44" applyFont="1" applyBorder="1" applyAlignment="1">
      <alignment/>
    </xf>
    <xf numFmtId="9" fontId="6" fillId="0" borderId="14" xfId="59" applyFont="1" applyBorder="1" applyAlignment="1">
      <alignment/>
    </xf>
    <xf numFmtId="9" fontId="2" fillId="0" borderId="14" xfId="59" applyFont="1" applyBorder="1" applyAlignment="1">
      <alignment horizontal="center"/>
    </xf>
    <xf numFmtId="167" fontId="2" fillId="0" borderId="14" xfId="0" applyNumberFormat="1" applyFont="1" applyBorder="1" applyAlignment="1">
      <alignment/>
    </xf>
    <xf numFmtId="164" fontId="2" fillId="0" borderId="14" xfId="44" applyFont="1" applyFill="1" applyBorder="1" applyAlignment="1">
      <alignment/>
    </xf>
    <xf numFmtId="167" fontId="2" fillId="0" borderId="14" xfId="0" applyNumberFormat="1" applyFont="1" applyBorder="1" applyAlignment="1">
      <alignment/>
    </xf>
    <xf numFmtId="167" fontId="2" fillId="0" borderId="14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7" fontId="8" fillId="0" borderId="14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164" fontId="10" fillId="0" borderId="14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167" fontId="10" fillId="0" borderId="14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0" fontId="9" fillId="0" borderId="14" xfId="0" applyNumberFormat="1" applyFont="1" applyBorder="1" applyAlignment="1">
      <alignment horizontal="center"/>
    </xf>
    <xf numFmtId="184" fontId="9" fillId="0" borderId="14" xfId="44" applyNumberFormat="1" applyFont="1" applyBorder="1" applyAlignment="1">
      <alignment horizontal="center"/>
    </xf>
    <xf numFmtId="167" fontId="7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3" fillId="22" borderId="14" xfId="44" applyFont="1" applyFill="1" applyBorder="1" applyAlignment="1">
      <alignment/>
    </xf>
    <xf numFmtId="167" fontId="3" fillId="22" borderId="14" xfId="0" applyNumberFormat="1" applyFont="1" applyFill="1" applyBorder="1" applyAlignment="1">
      <alignment/>
    </xf>
    <xf numFmtId="167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2" fillId="0" borderId="15" xfId="0" applyFont="1" applyBorder="1" applyAlignment="1">
      <alignment/>
    </xf>
    <xf numFmtId="166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6" xfId="44" applyFont="1" applyBorder="1" applyAlignment="1">
      <alignment/>
    </xf>
    <xf numFmtId="164" fontId="3" fillId="0" borderId="17" xfId="44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22" borderId="14" xfId="0" applyFont="1" applyFill="1" applyBorder="1" applyAlignment="1">
      <alignment/>
    </xf>
    <xf numFmtId="10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4" xfId="44" applyFont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3371850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3314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15" zoomScaleNormal="115" zoomScalePageLayoutView="0" workbookViewId="0" topLeftCell="B1">
      <selection activeCell="F19" sqref="F19"/>
    </sheetView>
  </sheetViews>
  <sheetFormatPr defaultColWidth="9.140625" defaultRowHeight="12.75"/>
  <cols>
    <col min="1" max="1" width="5.00390625" style="0" customWidth="1"/>
    <col min="2" max="2" width="51.421875" style="0" customWidth="1"/>
    <col min="3" max="3" width="13.28125" style="0" bestFit="1" customWidth="1"/>
    <col min="4" max="5" width="9.7109375" style="0" bestFit="1" customWidth="1"/>
    <col min="6" max="6" width="12.421875" style="0" bestFit="1" customWidth="1"/>
    <col min="7" max="7" width="6.00390625" style="0" customWidth="1"/>
    <col min="8" max="8" width="12.28125" style="0" bestFit="1" customWidth="1"/>
    <col min="9" max="9" width="10.28125" style="0" bestFit="1" customWidth="1"/>
  </cols>
  <sheetData>
    <row r="1" spans="1:7" ht="12.75">
      <c r="A1" s="4"/>
      <c r="G1" s="4"/>
    </row>
    <row r="2" spans="1:7" ht="12.75">
      <c r="A2" s="4"/>
      <c r="G2" s="4"/>
    </row>
    <row r="3" spans="1:7" ht="12.75">
      <c r="A3" s="4"/>
      <c r="G3" s="4"/>
    </row>
    <row r="4" spans="1:7" ht="12.75">
      <c r="A4" s="4"/>
      <c r="G4" s="4"/>
    </row>
    <row r="5" spans="1:7" ht="12.75">
      <c r="A5" s="4"/>
      <c r="G5" s="4"/>
    </row>
    <row r="6" spans="1:7" ht="12.75">
      <c r="A6" s="4"/>
      <c r="B6" s="75" t="s">
        <v>15</v>
      </c>
      <c r="C6" s="76"/>
      <c r="D6" s="76"/>
      <c r="E6" s="76"/>
      <c r="F6" s="76"/>
      <c r="G6" s="4"/>
    </row>
    <row r="7" spans="1:9" s="2" customFormat="1" ht="12">
      <c r="A7" s="5"/>
      <c r="B7" s="13" t="s">
        <v>31</v>
      </c>
      <c r="C7" s="71">
        <v>200</v>
      </c>
      <c r="D7" s="13"/>
      <c r="E7" s="13"/>
      <c r="F7" s="14">
        <f>C7</f>
        <v>200</v>
      </c>
      <c r="G7" s="5"/>
      <c r="I7" s="3"/>
    </row>
    <row r="8" spans="1:9" s="2" customFormat="1" ht="12">
      <c r="A8" s="5"/>
      <c r="B8" s="13" t="s">
        <v>24</v>
      </c>
      <c r="C8" s="15">
        <v>1</v>
      </c>
      <c r="D8" s="16"/>
      <c r="E8" s="16"/>
      <c r="F8" s="14">
        <v>1</v>
      </c>
      <c r="G8" s="5"/>
      <c r="I8" s="3"/>
    </row>
    <row r="9" spans="1:7" s="2" customFormat="1" ht="12">
      <c r="A9" s="5"/>
      <c r="B9" s="17" t="s">
        <v>17</v>
      </c>
      <c r="C9" s="16">
        <f>C8*C7</f>
        <v>200</v>
      </c>
      <c r="D9" s="16"/>
      <c r="E9" s="16"/>
      <c r="F9" s="18">
        <f>C9</f>
        <v>200</v>
      </c>
      <c r="G9" s="5"/>
    </row>
    <row r="10" spans="1:7" s="2" customFormat="1" ht="12">
      <c r="A10" s="5"/>
      <c r="B10" s="13" t="s">
        <v>25</v>
      </c>
      <c r="C10" s="15">
        <v>315</v>
      </c>
      <c r="D10" s="16"/>
      <c r="E10" s="16"/>
      <c r="F10" s="19">
        <f>C10</f>
        <v>315</v>
      </c>
      <c r="G10" s="5"/>
    </row>
    <row r="11" spans="1:7" s="2" customFormat="1" ht="12">
      <c r="A11" s="5"/>
      <c r="B11" s="13" t="s">
        <v>18</v>
      </c>
      <c r="C11" s="20">
        <v>15</v>
      </c>
      <c r="D11" s="13"/>
      <c r="E11" s="13"/>
      <c r="F11" s="21">
        <f>C11</f>
        <v>15</v>
      </c>
      <c r="G11" s="5"/>
    </row>
    <row r="12" spans="1:7" s="2" customFormat="1" ht="12">
      <c r="A12" s="5"/>
      <c r="B12" s="13" t="s">
        <v>0</v>
      </c>
      <c r="C12" s="22">
        <v>8.75</v>
      </c>
      <c r="D12" s="16"/>
      <c r="E12" s="16"/>
      <c r="F12" s="23"/>
      <c r="G12" s="5"/>
    </row>
    <row r="13" spans="1:7" s="2" customFormat="1" ht="12">
      <c r="A13" s="5"/>
      <c r="B13" s="13" t="s">
        <v>34</v>
      </c>
      <c r="C13" s="24">
        <f>6*12.6666666666667</f>
        <v>76.0000000000002</v>
      </c>
      <c r="D13" s="16"/>
      <c r="E13" s="16"/>
      <c r="F13" s="23"/>
      <c r="G13" s="5"/>
    </row>
    <row r="14" spans="1:7" s="2" customFormat="1" ht="12">
      <c r="A14" s="5"/>
      <c r="B14" s="13" t="s">
        <v>19</v>
      </c>
      <c r="C14" s="25">
        <f>+C12/1500</f>
        <v>0.005833333333333334</v>
      </c>
      <c r="D14" s="16"/>
      <c r="E14" s="16"/>
      <c r="F14" s="23"/>
      <c r="G14" s="5"/>
    </row>
    <row r="15" spans="1:7" s="2" customFormat="1" ht="12">
      <c r="A15" s="5"/>
      <c r="B15" s="13" t="s">
        <v>6</v>
      </c>
      <c r="C15" s="15">
        <v>1.5</v>
      </c>
      <c r="D15" s="16"/>
      <c r="E15" s="16"/>
      <c r="F15" s="26">
        <v>1.5</v>
      </c>
      <c r="G15" s="5"/>
    </row>
    <row r="16" spans="1:7" s="2" customFormat="1" ht="12">
      <c r="A16" s="5"/>
      <c r="B16" s="13" t="s">
        <v>35</v>
      </c>
      <c r="C16" s="60">
        <v>99</v>
      </c>
      <c r="D16" s="15"/>
      <c r="E16" s="15"/>
      <c r="F16" s="61">
        <v>99</v>
      </c>
      <c r="G16" s="5"/>
    </row>
    <row r="17" spans="1:7" s="2" customFormat="1" ht="12">
      <c r="A17" s="5"/>
      <c r="B17" s="27"/>
      <c r="C17" s="28" t="s">
        <v>1</v>
      </c>
      <c r="D17" s="29"/>
      <c r="E17" s="29"/>
      <c r="F17" s="30" t="s">
        <v>2</v>
      </c>
      <c r="G17" s="5"/>
    </row>
    <row r="18" spans="1:7" s="2" customFormat="1" ht="12">
      <c r="A18" s="5"/>
      <c r="B18" s="13" t="s">
        <v>33</v>
      </c>
      <c r="C18" s="21">
        <f>C14*C13</f>
        <v>0.4433333333333345</v>
      </c>
      <c r="D18" s="19"/>
      <c r="E18" s="19"/>
      <c r="F18" s="23">
        <v>0</v>
      </c>
      <c r="G18" s="5"/>
    </row>
    <row r="19" spans="1:7" s="2" customFormat="1" ht="12">
      <c r="A19" s="5"/>
      <c r="B19" s="13" t="s">
        <v>23</v>
      </c>
      <c r="C19" s="31">
        <f>C7*C8*C10</f>
        <v>63000</v>
      </c>
      <c r="D19" s="31"/>
      <c r="E19" s="31"/>
      <c r="F19" s="19">
        <f>F7*F8*F10</f>
        <v>63000</v>
      </c>
      <c r="G19" s="5"/>
    </row>
    <row r="20" spans="1:7" s="2" customFormat="1" ht="12">
      <c r="A20" s="5"/>
      <c r="B20" s="13" t="s">
        <v>22</v>
      </c>
      <c r="C20" s="32">
        <f>C15/60</f>
        <v>0.025</v>
      </c>
      <c r="D20" s="31"/>
      <c r="E20" s="31"/>
      <c r="F20" s="33">
        <f>F15/60</f>
        <v>0.025</v>
      </c>
      <c r="G20" s="5"/>
    </row>
    <row r="21" spans="1:7" s="2" customFormat="1" ht="12">
      <c r="A21" s="5"/>
      <c r="B21" s="13" t="s">
        <v>3</v>
      </c>
      <c r="C21" s="66">
        <f>C20*C11</f>
        <v>0.375</v>
      </c>
      <c r="D21" s="67"/>
      <c r="E21" s="67"/>
      <c r="F21" s="68">
        <f>F20*F11</f>
        <v>0.375</v>
      </c>
      <c r="G21" s="5"/>
    </row>
    <row r="22" spans="1:7" s="2" customFormat="1" ht="12">
      <c r="A22" s="5"/>
      <c r="B22" s="65" t="s">
        <v>4</v>
      </c>
      <c r="C22" s="21">
        <f>C21*C19</f>
        <v>23625</v>
      </c>
      <c r="D22" s="19"/>
      <c r="E22" s="19"/>
      <c r="F22" s="21">
        <f>F21*F19</f>
        <v>23625</v>
      </c>
      <c r="G22" s="5"/>
    </row>
    <row r="23" spans="1:7" s="2" customFormat="1" ht="12">
      <c r="A23" s="5"/>
      <c r="B23" s="13" t="s">
        <v>5</v>
      </c>
      <c r="C23" s="69">
        <f>C18*C19</f>
        <v>27930.000000000076</v>
      </c>
      <c r="D23" s="70"/>
      <c r="E23" s="70"/>
      <c r="F23" s="69">
        <f>F16*F9</f>
        <v>19800</v>
      </c>
      <c r="G23" s="5"/>
    </row>
    <row r="24" spans="1:7" s="2" customFormat="1" ht="12">
      <c r="A24" s="5"/>
      <c r="B24" s="34" t="s">
        <v>20</v>
      </c>
      <c r="C24" s="35">
        <f>C23+C22</f>
        <v>51555.00000000007</v>
      </c>
      <c r="D24" s="36"/>
      <c r="E24" s="36"/>
      <c r="F24" s="35">
        <f>F23+F22</f>
        <v>43425</v>
      </c>
      <c r="G24" s="5"/>
    </row>
    <row r="25" spans="1:7" s="2" customFormat="1" ht="12">
      <c r="A25" s="5"/>
      <c r="B25" s="34"/>
      <c r="C25" s="35"/>
      <c r="D25" s="36"/>
      <c r="E25" s="36"/>
      <c r="F25" s="35"/>
      <c r="G25" s="5"/>
    </row>
    <row r="26" spans="1:7" s="2" customFormat="1" ht="12">
      <c r="A26" s="5"/>
      <c r="B26" s="34" t="s">
        <v>32</v>
      </c>
      <c r="C26" s="35"/>
      <c r="D26" s="35">
        <f>C24-F24</f>
        <v>8130.000000000073</v>
      </c>
      <c r="E26" s="35"/>
      <c r="F26" s="35"/>
      <c r="G26" s="5"/>
    </row>
    <row r="27" spans="1:7" s="2" customFormat="1" ht="12">
      <c r="A27" s="5"/>
      <c r="B27" s="13"/>
      <c r="C27" s="37"/>
      <c r="D27" s="31"/>
      <c r="E27" s="31"/>
      <c r="F27" s="21"/>
      <c r="G27" s="5"/>
    </row>
    <row r="28" spans="1:7" s="2" customFormat="1" ht="12">
      <c r="A28" s="5"/>
      <c r="B28" s="13" t="s">
        <v>21</v>
      </c>
      <c r="C28" s="38">
        <f>C24/C19</f>
        <v>0.8183333333333345</v>
      </c>
      <c r="D28" s="31"/>
      <c r="E28" s="31"/>
      <c r="F28" s="38">
        <f>F24/F19</f>
        <v>0.6892857142857143</v>
      </c>
      <c r="G28" s="5"/>
    </row>
    <row r="29" spans="1:7" s="2" customFormat="1" ht="12">
      <c r="A29" s="5"/>
      <c r="B29" s="13"/>
      <c r="C29" s="37"/>
      <c r="D29" s="31"/>
      <c r="E29" s="31"/>
      <c r="F29" s="21"/>
      <c r="G29" s="5"/>
    </row>
    <row r="30" spans="1:7" s="2" customFormat="1" ht="12">
      <c r="A30" s="5"/>
      <c r="B30" s="39" t="s">
        <v>9</v>
      </c>
      <c r="C30" s="40"/>
      <c r="D30" s="41"/>
      <c r="E30" s="41"/>
      <c r="F30" s="39"/>
      <c r="G30" s="5"/>
    </row>
    <row r="31" spans="1:7" s="2" customFormat="1" ht="12">
      <c r="A31" s="5"/>
      <c r="B31" s="13" t="s">
        <v>7</v>
      </c>
      <c r="C31" s="35"/>
      <c r="D31" s="42" t="s">
        <v>36</v>
      </c>
      <c r="E31" s="42"/>
      <c r="F31" s="43">
        <f>IF(D31="YES",(F23*0.005*(-1)),0)</f>
        <v>0</v>
      </c>
      <c r="G31" s="5"/>
    </row>
    <row r="32" spans="1:7" s="2" customFormat="1" ht="12">
      <c r="A32" s="5"/>
      <c r="B32" s="13" t="s">
        <v>8</v>
      </c>
      <c r="C32" s="44"/>
      <c r="D32" s="42" t="s">
        <v>36</v>
      </c>
      <c r="E32" s="42"/>
      <c r="F32" s="45">
        <f>IF(D32="YES",(C22*0.015),0)</f>
        <v>0</v>
      </c>
      <c r="G32" s="5"/>
    </row>
    <row r="33" spans="1:7" s="2" customFormat="1" ht="12">
      <c r="A33" s="5"/>
      <c r="B33" s="13" t="s">
        <v>26</v>
      </c>
      <c r="C33" s="44"/>
      <c r="D33" s="42" t="s">
        <v>36</v>
      </c>
      <c r="E33" s="42"/>
      <c r="F33" s="45">
        <f>IF(D33="YES",(C22*0.01),0)</f>
        <v>0</v>
      </c>
      <c r="G33" s="5"/>
    </row>
    <row r="34" spans="1:7" s="2" customFormat="1" ht="12">
      <c r="A34" s="5"/>
      <c r="B34" s="13" t="s">
        <v>27</v>
      </c>
      <c r="C34" s="46"/>
      <c r="D34" s="42" t="s">
        <v>36</v>
      </c>
      <c r="E34" s="42"/>
      <c r="F34" s="43">
        <f>IF(D34="YES",(C22*0.003),0)</f>
        <v>0</v>
      </c>
      <c r="G34" s="5"/>
    </row>
    <row r="35" spans="1:7" ht="12.75">
      <c r="A35" s="4"/>
      <c r="B35" s="47" t="s">
        <v>16</v>
      </c>
      <c r="C35" s="48"/>
      <c r="D35" s="49"/>
      <c r="E35" s="49"/>
      <c r="F35" s="50">
        <f>SUM(F31:F33)</f>
        <v>0</v>
      </c>
      <c r="G35" s="4"/>
    </row>
    <row r="36" spans="1:7" ht="12.75">
      <c r="A36" s="4"/>
      <c r="B36" s="47"/>
      <c r="C36" s="63"/>
      <c r="D36" s="64"/>
      <c r="E36" s="64"/>
      <c r="F36" s="50"/>
      <c r="G36" s="4"/>
    </row>
    <row r="37" spans="1:7" s="2" customFormat="1" ht="12">
      <c r="A37" s="5"/>
      <c r="B37" s="39" t="s">
        <v>14</v>
      </c>
      <c r="C37" s="55" t="s">
        <v>30</v>
      </c>
      <c r="D37" s="51" t="s">
        <v>13</v>
      </c>
      <c r="E37" s="51" t="s">
        <v>29</v>
      </c>
      <c r="F37" s="62" t="s">
        <v>37</v>
      </c>
      <c r="G37" s="5"/>
    </row>
    <row r="38" spans="1:7" s="2" customFormat="1" ht="12">
      <c r="A38" s="5"/>
      <c r="B38" s="59" t="s">
        <v>10</v>
      </c>
      <c r="C38" s="52">
        <f>C24</f>
        <v>51555.00000000007</v>
      </c>
      <c r="D38" s="72">
        <f>(C38-F38)/C38</f>
        <v>0.1576956648239756</v>
      </c>
      <c r="E38" s="73">
        <f>D26</f>
        <v>8130.000000000073</v>
      </c>
      <c r="F38" s="53">
        <f>F24</f>
        <v>43425</v>
      </c>
      <c r="G38" s="5"/>
    </row>
    <row r="39" spans="1:7" s="2" customFormat="1" ht="12">
      <c r="A39" s="5"/>
      <c r="B39" s="59" t="s">
        <v>11</v>
      </c>
      <c r="C39" s="52">
        <f>C38</f>
        <v>51555.00000000007</v>
      </c>
      <c r="D39" s="72">
        <f>(C39-F39)/C39</f>
        <v>0.541751527494909</v>
      </c>
      <c r="E39" s="74">
        <f>C39-F39</f>
        <v>27930.000000000073</v>
      </c>
      <c r="F39" s="54">
        <f>F22</f>
        <v>23625</v>
      </c>
      <c r="G39" s="5"/>
    </row>
    <row r="40" spans="1:7" s="2" customFormat="1" ht="12">
      <c r="A40" s="5"/>
      <c r="B40" s="59" t="s">
        <v>12</v>
      </c>
      <c r="C40" s="52">
        <f>C39</f>
        <v>51555.00000000007</v>
      </c>
      <c r="D40" s="72">
        <f>(C40-F40)/C40</f>
        <v>0.541751527494909</v>
      </c>
      <c r="E40" s="73">
        <f>E39</f>
        <v>27930.000000000073</v>
      </c>
      <c r="F40" s="54">
        <f>F39</f>
        <v>23625</v>
      </c>
      <c r="G40" s="5"/>
    </row>
    <row r="41" spans="1:7" s="2" customFormat="1" ht="12">
      <c r="A41" s="5"/>
      <c r="B41" s="39" t="s">
        <v>28</v>
      </c>
      <c r="C41" s="55">
        <f>SUM(C38:C40)</f>
        <v>154665.00000000023</v>
      </c>
      <c r="D41" s="56">
        <f>AVERAGE(D38:D40)</f>
        <v>0.4137329066045978</v>
      </c>
      <c r="E41" s="57">
        <f>E40+E39+E38</f>
        <v>63990.00000000022</v>
      </c>
      <c r="F41" s="58">
        <f>SUM(F38:F40)</f>
        <v>90675</v>
      </c>
      <c r="G41" s="5"/>
    </row>
    <row r="42" spans="1:7" s="2" customFormat="1" ht="12">
      <c r="A42" s="5"/>
      <c r="B42" s="8"/>
      <c r="C42" s="9"/>
      <c r="D42" s="10"/>
      <c r="E42" s="11"/>
      <c r="F42" s="12"/>
      <c r="G42" s="5"/>
    </row>
    <row r="43" spans="4:5" ht="12.75">
      <c r="D43" s="1"/>
      <c r="E43" s="1"/>
    </row>
    <row r="44" spans="4:5" ht="12.75">
      <c r="D44" s="7"/>
      <c r="E44" s="7"/>
    </row>
    <row r="45" ht="12.75">
      <c r="F45" s="6"/>
    </row>
  </sheetData>
  <sheetProtection/>
  <mergeCells count="1">
    <mergeCell ref="B6:F6"/>
  </mergeCells>
  <conditionalFormatting sqref="C34 D38:E40 F31:F36">
    <cfRule type="cellIs" priority="7" dxfId="1" operator="lessThan">
      <formula>0</formula>
    </cfRule>
    <cfRule type="cellIs" priority="8" dxfId="0" operator="greaterThan">
      <formula>0</formula>
    </cfRule>
  </conditionalFormatting>
  <dataValidations count="1">
    <dataValidation type="list" allowBlank="1" showInputMessage="1" showErrorMessage="1" sqref="D31:E34">
      <formula1>"YES,NO"</formula1>
    </dataValidation>
  </dataValidations>
  <printOptions/>
  <pageMargins left="0.7500000000000001" right="0.7500000000000001" top="1" bottom="1" header="0.5" footer="0.5"/>
  <pageSetup fitToHeight="0" fitToWidth="0"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Dehnert</dc:creator>
  <cp:keywords/>
  <dc:description/>
  <cp:lastModifiedBy>Michael E. Hogg</cp:lastModifiedBy>
  <cp:lastPrinted>2012-06-25T15:42:33Z</cp:lastPrinted>
  <dcterms:created xsi:type="dcterms:W3CDTF">2012-03-01T19:19:32Z</dcterms:created>
  <dcterms:modified xsi:type="dcterms:W3CDTF">2015-01-13T22:26:14Z</dcterms:modified>
  <cp:category/>
  <cp:version/>
  <cp:contentType/>
  <cp:contentStatus/>
</cp:coreProperties>
</file>